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ownloads\"/>
    </mc:Choice>
  </mc:AlternateContent>
  <xr:revisionPtr revIDLastSave="0" documentId="13_ncr:1_{1D1ACD31-F27B-47A9-AE79-53D455464252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J9" i="9"/>
  <c r="J12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D31" i="5"/>
  <c r="J23" i="5"/>
  <c r="D23" i="5"/>
  <c r="J15" i="5"/>
  <c r="D15" i="5"/>
  <c r="D8" i="5"/>
  <c r="D9" i="5" s="1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J18" i="3" l="1"/>
  <c r="D18" i="3"/>
  <c r="D19" i="3" s="1"/>
  <c r="D11" i="5"/>
  <c r="D12" i="5" s="1"/>
  <c r="D13" i="5" s="1"/>
  <c r="D16" i="5" s="1"/>
  <c r="D24" i="5" s="1"/>
  <c r="J18" i="7"/>
  <c r="J18" i="6"/>
  <c r="J17" i="5"/>
  <c r="D32" i="3"/>
  <c r="D37" i="3" s="1"/>
  <c r="J18" i="8"/>
  <c r="D32" i="8" s="1"/>
  <c r="D37" i="8" s="1"/>
  <c r="J19" i="3"/>
  <c r="J18" i="5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8" i="5" l="1"/>
  <c r="J9" i="5" s="1"/>
  <c r="J11" i="5" s="1"/>
  <c r="D18" i="5"/>
  <c r="D20" i="5" s="1"/>
  <c r="D34" i="5" s="1"/>
  <c r="J19" i="8"/>
  <c r="D33" i="3"/>
  <c r="D32" i="5"/>
  <c r="D37" i="5" s="1"/>
  <c r="D34" i="9"/>
  <c r="D19" i="6"/>
  <c r="D16" i="6"/>
  <c r="D24" i="6" s="1"/>
  <c r="J20" i="3"/>
  <c r="J24" i="3"/>
  <c r="D24" i="3"/>
  <c r="D34" i="3"/>
  <c r="D35" i="3" s="1"/>
  <c r="D38" i="3"/>
  <c r="D19" i="5" l="1"/>
  <c r="D39" i="6"/>
  <c r="D36" i="3"/>
  <c r="D39" i="3" s="1"/>
  <c r="D40" i="3" s="1"/>
  <c r="D41" i="3" l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/>
  <c r="D38" i="8" l="1"/>
  <c r="D39" i="8" s="1"/>
  <c r="D40" i="8" s="1"/>
  <c r="D41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<sst xmlns="http://schemas.openxmlformats.org/spreadsheetml/2006/main" count="1059" uniqueCount="81">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</sst>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19" workbookViewId="0">
      <selection activeCell="J21" sqref="J21:J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0.90162292125826482</v>
      </c>
      <c r="E8" t="s">
        <v>49</v>
      </c>
      <c r="H8" t="s">
        <v>56</v>
      </c>
      <c r="I8" s="3" t="s">
        <v>36</v>
      </c>
      <c r="J8" s="1">
        <f>J17/J5*1000</f>
        <v>2.5045081146062915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1.0983770787417351</v>
      </c>
      <c r="E9" t="s">
        <v>49</v>
      </c>
      <c r="H9" t="s">
        <v>57</v>
      </c>
      <c r="I9" s="3" t="s">
        <v>36</v>
      </c>
      <c r="J9" s="1">
        <f>J25-J8</f>
        <v>3.2954918853937083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6</v>
      </c>
      <c r="E11" t="s">
        <v>4</v>
      </c>
      <c r="H11" t="s">
        <v>1</v>
      </c>
      <c r="I11" s="3" t="s">
        <v>36</v>
      </c>
      <c r="J11" s="7">
        <v>6</v>
      </c>
      <c r="K11" t="s">
        <v>4</v>
      </c>
      <c r="O11"/>
    </row>
    <row r="12" spans="1:15" x14ac:dyDescent="0.35">
      <c r="D12" s="1">
        <f>D11*10^5</f>
        <v>600000</v>
      </c>
      <c r="E12" t="s">
        <v>5</v>
      </c>
      <c r="I12"/>
      <c r="J12" s="1">
        <f>J11*10^5</f>
        <v>600000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34.67223521798126</v>
      </c>
      <c r="E13" t="s">
        <v>6</v>
      </c>
      <c r="H13" t="s">
        <v>0</v>
      </c>
      <c r="I13" t="s">
        <v>37</v>
      </c>
      <c r="J13" s="1">
        <f>SQRT(2*J12/J5)</f>
        <v>34.67223521798126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13.156326681375035</v>
      </c>
      <c r="E16" t="s">
        <v>8</v>
      </c>
      <c r="H16" t="s">
        <v>38</v>
      </c>
      <c r="I16" t="s">
        <v>37</v>
      </c>
      <c r="J16" s="1">
        <f>J13*J15*J5</f>
        <v>13.156326681375035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7">
        <v>0.9</v>
      </c>
      <c r="E17" t="s">
        <v>12</v>
      </c>
      <c r="H17" t="s">
        <v>58</v>
      </c>
      <c r="I17" s="3" t="s">
        <v>36</v>
      </c>
      <c r="J17" s="7">
        <v>2.5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7.8316859144276357E-3</v>
      </c>
      <c r="E18" t="s">
        <v>12</v>
      </c>
      <c r="H18" t="s">
        <v>59</v>
      </c>
      <c r="I18" s="3" t="s">
        <v>36</v>
      </c>
      <c r="J18" s="1">
        <f>J12*J9/J7/J3/1000</f>
        <v>2.3497629256352213E-2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0.90783168591442764</v>
      </c>
      <c r="E19" t="s">
        <v>12</v>
      </c>
      <c r="H19" t="s">
        <v>60</v>
      </c>
      <c r="I19" s="3" t="s">
        <v>36</v>
      </c>
      <c r="J19" s="1">
        <f>J17+J18</f>
        <v>2.5234976292563522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6.8408152351073767E-2</v>
      </c>
      <c r="E20" t="s">
        <v>11</v>
      </c>
      <c r="H20" t="s">
        <v>42</v>
      </c>
      <c r="I20" t="s">
        <v>37</v>
      </c>
      <c r="J20" s="1">
        <f>J17/J16</f>
        <v>0.19002264541964933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456.15925330123798</v>
      </c>
      <c r="E24" t="s">
        <v>15</v>
      </c>
      <c r="H24" t="s">
        <v>13</v>
      </c>
      <c r="I24" t="s">
        <v>37</v>
      </c>
      <c r="J24" s="1">
        <f>J16*J13</f>
        <v>456.15925330123798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2</v>
      </c>
      <c r="E25" t="s">
        <v>49</v>
      </c>
      <c r="H25" t="s">
        <v>54</v>
      </c>
      <c r="I25" s="3" t="s">
        <v>36</v>
      </c>
      <c r="J25" s="7"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34.67223521798126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4.3391610010852073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28.178286972005161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6.8408152351073767E-2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1.9276245481732062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1368.4777599037138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52.358482357142087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6.8138438604739715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1309.3054336860978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245.2268124935689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16.77551314962826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1.1475818593072113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0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1.5999999999999999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2</v>
      </c>
      <c r="E9" t="s">
        <v>49</v>
      </c>
      <c r="H9" t="s">
        <v>57</v>
      </c>
      <c r="I9" s="3" t="s">
        <v>36</v>
      </c>
      <c r="J9" s="1">
        <f>J25-J8</f>
        <v>4.2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2.5927539365929331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4.2725837959328867</v>
      </c>
      <c r="K11" t="s">
        <v>4</v>
      </c>
      <c r="O11"/>
    </row>
    <row r="12" spans="1:15" x14ac:dyDescent="0.35">
      <c r="D12" s="1">
        <f>D11*10^5</f>
        <v>259275.3936592933</v>
      </c>
      <c r="E12" t="s">
        <v>5</v>
      </c>
      <c r="I12"/>
      <c r="J12" s="1">
        <f>J11*10^5</f>
        <v>427258.3795932887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656.2697788942105</v>
      </c>
      <c r="E13" t="s">
        <v>6</v>
      </c>
      <c r="H13" t="s">
        <v>0</v>
      </c>
      <c r="I13" t="s">
        <v>37</v>
      </c>
      <c r="J13" s="1">
        <f>SQRT(2*J12/J5)</f>
        <v>29.258463100100478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0.30036141074556671</v>
      </c>
      <c r="E16" t="s">
        <v>8</v>
      </c>
      <c r="H16" t="s">
        <v>38</v>
      </c>
      <c r="I16" t="s">
        <v>37</v>
      </c>
      <c r="J16" s="1">
        <f>J13*J15*J5</f>
        <v>11.102079122382323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0.7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6.1623143447400736E-3</v>
      </c>
      <c r="E18" t="s">
        <v>12</v>
      </c>
      <c r="H18" t="s">
        <v>59</v>
      </c>
      <c r="I18" s="3" t="s">
        <v>36</v>
      </c>
      <c r="J18" s="1">
        <f>'Phase 1 a'!J18</f>
        <v>2.3497629256352213E-2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6.1623143447400736E-3</v>
      </c>
      <c r="E19" t="s">
        <v>12</v>
      </c>
      <c r="H19" t="s">
        <v>60</v>
      </c>
      <c r="I19" s="3" t="s">
        <v>36</v>
      </c>
      <c r="J19" s="1">
        <f>J17+J18</f>
        <v>0.72349762925635219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2.0516331739965463E-2</v>
      </c>
      <c r="E20" t="s">
        <v>11</v>
      </c>
      <c r="H20" t="s">
        <v>42</v>
      </c>
      <c r="I20" t="s">
        <v>37</v>
      </c>
      <c r="J20" s="1">
        <f>J17/J16</f>
        <v>6.3051253038610255E-2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f>'Phase 1 a'!J21</f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197.11811661834622</v>
      </c>
      <c r="E24" t="s">
        <v>15</v>
      </c>
      <c r="H24" t="s">
        <v>13</v>
      </c>
      <c r="I24" t="s">
        <v>37</v>
      </c>
      <c r="J24" s="1">
        <f>J16*J13</f>
        <v>324.8297723366191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447.26600696284049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1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0.73582225794583234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16.77551314962826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2.0516331739965463E-2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0.34417199288592626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719.06600557331149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17.022340972545805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2.4149860672861814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699.62867853347939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403.05317859065718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25.044685870441729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1.6614069429484195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1.3722260617218596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4.4277739382781398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3.9680759863022903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396807.59863022901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28.196565049052975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10.699143529275505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0.4722260617218596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2.3497629256352213E-2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0.49572369097821184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4.4136809682918283E-2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301.679096492371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0.49572369097821184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25.044685870441729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1.6614069429484195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1.3722260617218596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4.4277739382781398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3.9680759863022907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396807.59863022907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28.196565049052978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10.699143529275505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0.4722260617218596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2.3497629256352213E-2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0.49572369097821184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4.4136809682918283E-2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301.679096492371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28.196565049052978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0.49572369097821184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25.044685870441729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4.4136809682918283E-2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1.1053925338321593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301.679096492371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12.706514375577836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1.7942085623453072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287.17837355444783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221.63550420046835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34.826969938315436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3.1985582869485643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10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5.8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2.7191953232643296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271919.53232643293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672.0815242908244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0.30759812696565381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2.3497629256352213E-2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2.3497629256352213E-2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7.639067730401343E-2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206.73101804007914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672.0815242908244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2.3497629256352213E-2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34.826969938315436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7.639067730401343E-2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2.660455822034431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206.73101804007914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8.0756295013024193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3.4695498309232091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195.18583870785352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237.02052291773236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D33+D40*D34</f>
        <v>52.933128218952447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5.7050044594143827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41" workbookViewId="0">
      <selection activeCell="F35" sqref="F3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5.8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0.1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2</v>
      </c>
      <c r="E25" t="s">
        <v>49</v>
      </c>
      <c r="H25" t="s">
        <v>54</v>
      </c>
      <c r="I25" s="3" t="s">
        <v>36</v>
      </c>
      <c r="J25" s="7">
        <f>'Phase 1 a'!J25</f>
        <v>5.8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52.933128218952447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8.014877118300161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-15.860077118300161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-19.8250963978752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52.933128218952447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1.6614069429484195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8.014877118300161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0.79074745501635446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4.2228427195262572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4.4322946906042278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0.70390319882977226</v>
      </c>
    </row>
    <row r="52" spans="2:5" x14ac:dyDescent="0.35">
      <c r="B52" t="s">
        <v>31</v>
      </c>
      <c r="C52" t="s">
        <v>37</v>
      </c>
      <c r="D52" s="1">
        <f>D31/(2*D46)*D51</f>
        <v>98.430838078651774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100.09224502160019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2025-04-05T19:35:21Z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